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<sst xmlns="http://schemas.openxmlformats.org/spreadsheetml/2006/main" count="51" uniqueCount="40">
  <si>
    <t xml:space="preserve">                         gekozen cranklengte:    C</t>
  </si>
  <si>
    <t xml:space="preserve">                 aanbevolen lengte voorvork:    L</t>
  </si>
  <si>
    <t xml:space="preserve">                     gekozen lengte voorvork:    L</t>
  </si>
  <si>
    <t xml:space="preserve">                    gekozen vorkdoorbuiging:    S</t>
  </si>
  <si>
    <t xml:space="preserve">           stuurpen:    P</t>
  </si>
  <si>
    <t xml:space="preserve">        framemaat:    F</t>
  </si>
  <si>
    <t xml:space="preserve">          wielbasis:   W</t>
  </si>
  <si>
    <t xml:space="preserve">          zithoogte:    Z</t>
  </si>
  <si>
    <t xml:space="preserve">     frame-ontwerp voor fiets van:</t>
  </si>
  <si>
    <t xml:space="preserve">          uitgave: Stichting Velofilie</t>
  </si>
  <si>
    <t xml:space="preserve">              L 3 =  lengte lichaam + benen: </t>
  </si>
  <si>
    <t xml:space="preserve">                                       schoenmaat:</t>
  </si>
  <si>
    <t xml:space="preserve">              L 4 =                     armlengte: </t>
  </si>
  <si>
    <t xml:space="preserve">              L 2 =          binnenbeenlengte:</t>
  </si>
  <si>
    <t xml:space="preserve">              L 1 =                    kniehoogte:</t>
  </si>
  <si>
    <t>LET OP !</t>
  </si>
  <si>
    <t xml:space="preserve">         achtervork:   D</t>
  </si>
  <si>
    <t xml:space="preserve">                aanbevolen vorkdoorbuiging:    S</t>
  </si>
  <si>
    <t xml:space="preserve"> CALCULATIEPROGRAMMA VOOR HET ONTWERPEN VAN RACEFIETSEN</t>
  </si>
  <si>
    <t>Bij een andere keuze de nieuwe waarde eronder invoeren.</t>
  </si>
  <si>
    <t xml:space="preserve">      ALLE MATEN IN MM's !!     </t>
  </si>
  <si>
    <t xml:space="preserve">                                                                 MEET DE LICHAAMSMATEN ZONDER SCHOENEN.</t>
  </si>
  <si>
    <t xml:space="preserve">                                                                 L 1 =  kniehoogte zonder schoenen, het beste zittend</t>
  </si>
  <si>
    <t xml:space="preserve">                                                                 L 2 =  binnenbeenlengte: druk  (waterpas) een  balkje</t>
  </si>
  <si>
    <t xml:space="preserve">                                                                 L 4 =  armlengte: horizontaal gemeten van onderkant</t>
  </si>
  <si>
    <t>Alle fietsmaten zijn hart op hart gemeten.</t>
  </si>
  <si>
    <t>Het ontwerp gaat uit van de aanbevolen cranklengte, vorkdoorbuiging en voorvorklengte (370mm).</t>
  </si>
  <si>
    <t xml:space="preserve">                 L 3 =  lengte lichaam + benen: van vloer tot bovenkant</t>
  </si>
  <si>
    <t xml:space="preserve"> </t>
  </si>
  <si>
    <t>brackethoogte:    G</t>
  </si>
  <si>
    <t>framehoogte:    X</t>
  </si>
  <si>
    <t>bovenbuis:    A</t>
  </si>
  <si>
    <t>zitbuisafstand:    B</t>
  </si>
  <si>
    <t>balhoofdshoek: beta</t>
  </si>
  <si>
    <t>zitbuishoek: alfa</t>
  </si>
  <si>
    <t xml:space="preserve">                     aanbevolen cranklengte:     C</t>
  </si>
  <si>
    <t xml:space="preserve">          te meten tot midden knie.</t>
  </si>
  <si>
    <t xml:space="preserve">          lichtjes tegen het zitbeen; meet de hoogte.</t>
  </si>
  <si>
    <t xml:space="preserve">          borstbeen (kuiltje).</t>
  </si>
  <si>
    <t xml:space="preserve">          oksel tot middenknokkel van de hand.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</si>
</sst>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;;;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172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70" fontId="0" fillId="0" borderId="0" xfId="41" applyFont="1" applyAlignment="1">
      <alignment/>
    </xf>
    <xf numFmtId="0" fontId="0" fillId="7" borderId="10" xfId="0" applyFill="1" applyBorder="1" applyAlignment="1" applyProtection="1">
      <alignment/>
      <protection locked="0"/>
    </xf>
    <xf numFmtId="0" fontId="0" fillId="7" borderId="11" xfId="0" applyFill="1" applyBorder="1" applyAlignment="1" applyProtection="1">
      <alignment/>
      <protection locked="0"/>
    </xf>
    <xf numFmtId="0" fontId="0" fillId="7" borderId="12" xfId="0" applyFill="1" applyBorder="1" applyAlignment="1" applyProtection="1">
      <alignment/>
      <protection locked="0"/>
    </xf>
    <xf numFmtId="0" fontId="0" fillId="7" borderId="13" xfId="0" applyFill="1" applyBorder="1" applyAlignment="1" applyProtection="1">
      <alignment/>
      <protection locked="0"/>
    </xf>
    <xf numFmtId="0" fontId="0" fillId="7" borderId="14" xfId="0" applyFill="1" applyBorder="1" applyAlignment="1" applyProtection="1">
      <alignment/>
      <protection locked="0"/>
    </xf>
    <xf numFmtId="0" fontId="0" fillId="7" borderId="13" xfId="0" applyFill="1" applyBorder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8"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3</xdr:row>
      <xdr:rowOff>85725</xdr:rowOff>
    </xdr:from>
    <xdr:to>
      <xdr:col>3</xdr:col>
      <xdr:colOff>66675</xdr:colOff>
      <xdr:row>19</xdr:row>
      <xdr:rowOff>9525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28650"/>
          <a:ext cx="179070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19050</xdr:rowOff>
    </xdr:from>
    <xdr:to>
      <xdr:col>5</xdr:col>
      <xdr:colOff>19050</xdr:colOff>
      <xdr:row>40</xdr:row>
      <xdr:rowOff>133350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19550"/>
          <a:ext cx="30670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I31" sqref="I31"/>
    </sheetView>
  </sheetViews>
  <sheetFormatPr defaultColWidth="9.140625" defaultRowHeight="12.75"/>
  <cols>
    <col min="9" max="9" width="9.421875" style="0" bestFit="1" customWidth="1"/>
  </cols>
  <sheetData>
    <row r="1" spans="1:8" s="1" customFormat="1" ht="15.75">
      <c r="A1" s="6" t="s">
        <v>18</v>
      </c>
      <c r="B1" s="7"/>
      <c r="C1" s="7"/>
      <c r="D1" s="7"/>
      <c r="E1" s="7"/>
      <c r="F1" s="7"/>
      <c r="G1" s="7"/>
      <c r="H1" s="7"/>
    </row>
    <row r="2" spans="5:8" ht="13.5" thickBot="1">
      <c r="E2" s="1"/>
      <c r="F2" s="1"/>
      <c r="G2" s="1" t="s">
        <v>9</v>
      </c>
      <c r="H2" s="1"/>
    </row>
    <row r="3" spans="1:6" ht="13.5" thickBot="1">
      <c r="A3" t="s">
        <v>8</v>
      </c>
      <c r="D3" s="14" t="s">
        <v>28</v>
      </c>
      <c r="E3" s="15"/>
      <c r="F3" s="16"/>
    </row>
    <row r="4" spans="4:9" ht="12.75">
      <c r="D4" s="1"/>
      <c r="E4" s="1"/>
      <c r="F4" s="1"/>
      <c r="G4" s="3" t="s">
        <v>20</v>
      </c>
      <c r="H4" s="4"/>
      <c r="I4" s="4"/>
    </row>
    <row r="6" ht="12.75">
      <c r="A6" t="s">
        <v>21</v>
      </c>
    </row>
    <row r="7" ht="12.75">
      <c r="A7" t="s">
        <v>22</v>
      </c>
    </row>
    <row r="8" ht="12.75">
      <c r="E8" t="s">
        <v>36</v>
      </c>
    </row>
    <row r="9" ht="12.75">
      <c r="A9" t="s">
        <v>23</v>
      </c>
    </row>
    <row r="10" ht="12.75">
      <c r="E10" t="s">
        <v>37</v>
      </c>
    </row>
    <row r="11" ht="12.75">
      <c r="D11" t="s">
        <v>27</v>
      </c>
    </row>
    <row r="12" ht="12.75">
      <c r="E12" t="s">
        <v>38</v>
      </c>
    </row>
    <row r="13" ht="12.75">
      <c r="A13" t="s">
        <v>24</v>
      </c>
    </row>
    <row r="14" ht="12.75">
      <c r="E14" t="s">
        <v>39</v>
      </c>
    </row>
    <row r="15" ht="13.5" thickBot="1">
      <c r="I15" s="10"/>
    </row>
    <row r="16" spans="5:9" ht="13.5" thickBot="1">
      <c r="E16" t="s">
        <v>14</v>
      </c>
      <c r="I16" s="17" t="s">
        <v>28</v>
      </c>
    </row>
    <row r="17" spans="5:9" ht="13.5" thickBot="1">
      <c r="E17" t="s">
        <v>13</v>
      </c>
      <c r="I17" s="17" t="s">
        <v>28</v>
      </c>
    </row>
    <row r="18" spans="5:9" ht="13.5" thickBot="1">
      <c r="E18" t="s">
        <v>10</v>
      </c>
      <c r="I18" s="17" t="s">
        <v>28</v>
      </c>
    </row>
    <row r="19" spans="5:9" ht="13.5" thickBot="1">
      <c r="E19" t="s">
        <v>12</v>
      </c>
      <c r="I19" s="18" t="s">
        <v>28</v>
      </c>
    </row>
    <row r="20" spans="5:9" ht="13.5" thickBot="1">
      <c r="E20" t="s">
        <v>11</v>
      </c>
      <c r="I20" s="17" t="s">
        <v>28</v>
      </c>
    </row>
    <row r="21" spans="1:9" ht="12.75">
      <c r="A21" s="8" t="s">
        <v>15</v>
      </c>
      <c r="B21" s="8" t="s">
        <v>25</v>
      </c>
      <c r="C21" s="8"/>
      <c r="D21" s="8"/>
      <c r="E21" s="8"/>
      <c r="I21" s="12" t="s">
        <v>28</v>
      </c>
    </row>
    <row r="22" ht="12.75">
      <c r="I22" s="11"/>
    </row>
    <row r="23" ht="12.75">
      <c r="A23" t="s">
        <v>26</v>
      </c>
    </row>
    <row r="24" ht="12.75">
      <c r="A24" t="s">
        <v>19</v>
      </c>
    </row>
    <row r="25" ht="12.75">
      <c r="A25" t="e">
        <f>I17/21-I20</f>
        <v>#VALUE!</v>
      </c>
    </row>
    <row r="26" spans="5:9" ht="13.5" thickBot="1">
      <c r="E26" t="s">
        <v>35</v>
      </c>
      <c r="F26" s="9"/>
      <c r="G26" s="9"/>
      <c r="H26" s="9"/>
      <c r="I26" s="1" t="e">
        <f>165+(ROUND((I17-675)/50,0)*2.5)</f>
        <v>#VALUE!</v>
      </c>
    </row>
    <row r="27" spans="5:9" ht="13.5" thickBot="1">
      <c r="E27" t="s">
        <v>0</v>
      </c>
      <c r="F27" s="9"/>
      <c r="G27" s="9"/>
      <c r="H27" s="9"/>
      <c r="I27" s="17" t="s">
        <v>28</v>
      </c>
    </row>
    <row r="28" spans="5:9" ht="13.5" thickBot="1">
      <c r="E28" t="s">
        <v>1</v>
      </c>
      <c r="F28" s="9"/>
      <c r="G28" s="9"/>
      <c r="H28" s="9"/>
      <c r="I28" s="5">
        <f>370</f>
        <v>370</v>
      </c>
    </row>
    <row r="29" spans="5:9" ht="13.5" thickBot="1">
      <c r="E29" t="s">
        <v>2</v>
      </c>
      <c r="F29" s="9"/>
      <c r="G29" s="9"/>
      <c r="H29" s="9"/>
      <c r="I29" s="17" t="s">
        <v>28</v>
      </c>
    </row>
    <row r="30" spans="5:9" ht="13.5" thickBot="1">
      <c r="E30" t="s">
        <v>17</v>
      </c>
      <c r="F30" s="9"/>
      <c r="G30" s="9"/>
      <c r="H30" s="9"/>
      <c r="I30" s="5" t="e">
        <f>41+(73.5-I36)*2</f>
        <v>#VALUE!</v>
      </c>
    </row>
    <row r="31" spans="5:9" ht="13.5" thickBot="1">
      <c r="E31" t="s">
        <v>3</v>
      </c>
      <c r="F31" s="9"/>
      <c r="G31" s="9"/>
      <c r="H31" s="9"/>
      <c r="I31" s="19" t="s">
        <v>28</v>
      </c>
    </row>
    <row r="32" spans="5:9" ht="12.75">
      <c r="E32" t="s">
        <v>28</v>
      </c>
      <c r="F32" s="9"/>
      <c r="G32" s="9"/>
      <c r="H32" s="9" t="s">
        <v>29</v>
      </c>
      <c r="I32" s="5" t="e">
        <f>100+I27</f>
        <v>#VALUE!</v>
      </c>
    </row>
    <row r="33" spans="5:9" ht="12.75">
      <c r="E33" t="s">
        <v>28</v>
      </c>
      <c r="F33" s="9"/>
      <c r="G33" s="9"/>
      <c r="H33" s="9" t="s">
        <v>30</v>
      </c>
      <c r="I33" s="5" t="e">
        <f>+ROUND(I17-I32-(I17-650)/4,0)</f>
        <v>#VALUE!</v>
      </c>
    </row>
    <row r="34" spans="6:9" ht="12.75">
      <c r="F34" s="9"/>
      <c r="G34" s="9"/>
      <c r="H34" s="9" t="s">
        <v>31</v>
      </c>
      <c r="I34" s="5" t="e">
        <f>+ROUND(340+0.18*(I19+(I18-I17)),0)</f>
        <v>#VALUE!</v>
      </c>
    </row>
    <row r="35" spans="6:9" ht="12.75">
      <c r="F35" s="9"/>
      <c r="G35" s="9"/>
      <c r="H35" s="9" t="s">
        <v>32</v>
      </c>
      <c r="I35" s="5" t="e">
        <f>+ROUND(8*I33*(I17-I16)/(11.2*I17)-A25,0)</f>
        <v>#VALUE!</v>
      </c>
    </row>
    <row r="36" spans="6:9" ht="12.75">
      <c r="F36" s="9"/>
      <c r="G36" s="9"/>
      <c r="H36" s="9" t="s">
        <v>33</v>
      </c>
      <c r="I36" s="5" t="e">
        <f>63+0.5*(ROUND((I34-I35)/20,0))</f>
        <v>#VALUE!</v>
      </c>
    </row>
    <row r="37" spans="6:9" ht="12.75">
      <c r="F37" s="9"/>
      <c r="G37" s="9"/>
      <c r="H37" s="9" t="s">
        <v>34</v>
      </c>
      <c r="I37" s="1" t="e">
        <f>+ROUND(DEGREES(ATAN(I33/I35)),1)</f>
        <v>#VALUE!</v>
      </c>
    </row>
    <row r="38" spans="1:9" ht="12.75">
      <c r="A38" s="2"/>
      <c r="G38" s="9"/>
      <c r="H38" s="9" t="s">
        <v>4</v>
      </c>
      <c r="I38" s="5" t="e">
        <f>+I34-471</f>
        <v>#VALUE!</v>
      </c>
    </row>
    <row r="39" spans="7:9" ht="12.75">
      <c r="G39" s="9"/>
      <c r="H39" s="9" t="s">
        <v>16</v>
      </c>
      <c r="I39" s="5" t="e">
        <f>+ROUND(405+(147-2*I37),0)</f>
        <v>#VALUE!</v>
      </c>
    </row>
    <row r="40" spans="7:9" ht="12.75">
      <c r="G40" s="9"/>
      <c r="H40" s="9" t="s">
        <v>5</v>
      </c>
      <c r="I40" s="1" t="e">
        <f>12+ROUND(SQRT(I33*I33+I35*I35),0)</f>
        <v>#VALUE!</v>
      </c>
    </row>
    <row r="41" spans="7:9" ht="12.75">
      <c r="G41" s="9"/>
      <c r="H41" s="9" t="s">
        <v>6</v>
      </c>
      <c r="I41" s="5" t="e">
        <f>+I31+I39+I34-7</f>
        <v>#VALUE!</v>
      </c>
    </row>
    <row r="42" spans="6:9" ht="12.75">
      <c r="F42" s="13"/>
      <c r="G42" s="9"/>
      <c r="H42" s="9" t="s">
        <v>7</v>
      </c>
      <c r="I42" s="5" t="e">
        <f>+ROUND(0.97*I17-I27+95+(I20-I17/20)*2,0)</f>
        <v>#VALUE!</v>
      </c>
    </row>
  </sheetData>
  <sheetProtection password="CCFE" sheet="1" objects="1" scenarios="1" selectLockedCells="1"/>
  <conditionalFormatting sqref="I29">
    <cfRule type="cellIs" priority="1" dxfId="0" operator="between" stopIfTrue="1">
      <formula>350</formula>
      <formula>450</formula>
    </cfRule>
  </conditionalFormatting>
  <conditionalFormatting sqref="I31">
    <cfRule type="cellIs" priority="2" dxfId="0" operator="between" stopIfTrue="1">
      <formula>25</formula>
      <formula>60</formula>
    </cfRule>
  </conditionalFormatting>
  <conditionalFormatting sqref="I27">
    <cfRule type="cellIs" priority="3" dxfId="0" operator="between" stopIfTrue="1">
      <formula>150</formula>
      <formula>200</formula>
    </cfRule>
  </conditionalFormatting>
  <conditionalFormatting sqref="I16">
    <cfRule type="cellIs" priority="4" dxfId="0" operator="between" stopIfTrue="1">
      <formula>200</formula>
      <formula>700</formula>
    </cfRule>
  </conditionalFormatting>
  <conditionalFormatting sqref="I17">
    <cfRule type="cellIs" priority="5" dxfId="0" operator="between" stopIfTrue="1">
      <formula>650</formula>
      <formula>1300</formula>
    </cfRule>
  </conditionalFormatting>
  <conditionalFormatting sqref="I18">
    <cfRule type="cellIs" priority="6" dxfId="0" operator="between" stopIfTrue="1">
      <formula>1200</formula>
      <formula>2000</formula>
    </cfRule>
  </conditionalFormatting>
  <conditionalFormatting sqref="I19">
    <cfRule type="cellIs" priority="7" dxfId="0" operator="between" stopIfTrue="1">
      <formula>400</formula>
      <formula>1200</formula>
    </cfRule>
  </conditionalFormatting>
  <conditionalFormatting sqref="I20">
    <cfRule type="cellIs" priority="8" dxfId="0" operator="between" stopIfTrue="1">
      <formula>30</formula>
      <formula>50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WIEL</dc:creator>
  <cp:keywords/>
  <dc:description/>
  <cp:lastModifiedBy>Windows User</cp:lastModifiedBy>
  <cp:lastPrinted>2004-07-02T22:04:34Z</cp:lastPrinted>
  <dcterms:created xsi:type="dcterms:W3CDTF">2003-10-31T16:46:24Z</dcterms:created>
  <dcterms:modified xsi:type="dcterms:W3CDTF">2016-04-21T19:45:43Z</dcterms:modified>
  <cp:category/>
  <cp:version/>
  <cp:contentType/>
  <cp:contentStatus/>
</cp:coreProperties>
</file>